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autoCompressPictures="0"/>
  <bookViews>
    <workbookView xWindow="240" yWindow="80" windowWidth="20120" windowHeight="8000"/>
  </bookViews>
  <sheets>
    <sheet name="Sheet1" sheetId="1" r:id="rId1"/>
  </sheets>
  <calcPr calcId="110304" concurrentCalc="0"/>
  <extLst>
    <ext xmlns:mx="http://schemas.microsoft.com/office/mac/excel/2008/main" uri="http://schemas.microsoft.com/office/mac/excel/2008/main">
      <mx:ArchID Flags="0"/>
    </ext>
  </extLst>
</workbook>
</file>

<file path=xl/calcChain.xml><?xml version="1.0" encoding="utf-8"?>
<calcChain xmlns="http://schemas.openxmlformats.org/spreadsheetml/2006/main">
  <c r="O38" i="1"/>
  <c r="O39"/>
  <c r="O40"/>
  <c r="O41"/>
  <c r="O51"/>
  <c r="P38"/>
  <c r="P39"/>
  <c r="P40"/>
  <c r="P41"/>
  <c r="P51"/>
  <c r="Q38"/>
  <c r="Q39"/>
  <c r="Q40"/>
  <c r="Q41"/>
  <c r="Q51"/>
  <c r="N38"/>
  <c r="R38"/>
  <c r="N39"/>
  <c r="R39"/>
  <c r="N40"/>
  <c r="R40"/>
  <c r="R41"/>
  <c r="R51"/>
  <c r="O52"/>
  <c r="P52"/>
  <c r="Q52"/>
  <c r="R52"/>
  <c r="O53"/>
  <c r="P53"/>
  <c r="Q53"/>
  <c r="R53"/>
  <c r="O54"/>
  <c r="P54"/>
  <c r="Q54"/>
  <c r="R54"/>
  <c r="N41"/>
  <c r="N52"/>
  <c r="N53"/>
  <c r="N54"/>
  <c r="N51"/>
  <c r="N46"/>
  <c r="O46"/>
  <c r="P46"/>
  <c r="Q46"/>
  <c r="R46"/>
  <c r="N47"/>
  <c r="O47"/>
  <c r="P47"/>
  <c r="Q47"/>
  <c r="R47"/>
  <c r="N48"/>
  <c r="O48"/>
  <c r="P48"/>
  <c r="Q48"/>
  <c r="R48"/>
  <c r="O45"/>
  <c r="P45"/>
  <c r="Q45"/>
  <c r="R45"/>
  <c r="N45"/>
  <c r="Q2"/>
  <c r="P2"/>
  <c r="O2"/>
  <c r="N2"/>
  <c r="O3"/>
  <c r="O4"/>
  <c r="O12"/>
  <c r="P3"/>
  <c r="P4"/>
  <c r="P12"/>
  <c r="Q3"/>
  <c r="Q4"/>
  <c r="Q12"/>
  <c r="R2"/>
  <c r="N3"/>
  <c r="N4"/>
  <c r="R4"/>
  <c r="R12"/>
  <c r="O13"/>
  <c r="P13"/>
  <c r="Q13"/>
  <c r="R3"/>
  <c r="R13"/>
  <c r="O14"/>
  <c r="P14"/>
  <c r="Q14"/>
  <c r="R14"/>
  <c r="N13"/>
  <c r="N14"/>
  <c r="N12"/>
  <c r="N8"/>
  <c r="O8"/>
  <c r="P8"/>
  <c r="Q8"/>
  <c r="R8"/>
  <c r="N9"/>
  <c r="O9"/>
  <c r="P9"/>
  <c r="Q9"/>
  <c r="R9"/>
  <c r="O7"/>
  <c r="P7"/>
  <c r="Q7"/>
  <c r="R7"/>
  <c r="N7"/>
  <c r="O20"/>
  <c r="O19"/>
  <c r="O18"/>
  <c r="N20"/>
  <c r="N19"/>
  <c r="N18"/>
  <c r="N21"/>
  <c r="O21"/>
  <c r="P21"/>
  <c r="Q21"/>
  <c r="Q28"/>
  <c r="Q20"/>
  <c r="Q27"/>
  <c r="Q19"/>
  <c r="Q26"/>
  <c r="Q18"/>
  <c r="Q25"/>
  <c r="Q31"/>
  <c r="Q32"/>
  <c r="Q33"/>
  <c r="Q34"/>
  <c r="N32"/>
  <c r="O32"/>
  <c r="P32"/>
  <c r="N33"/>
  <c r="O33"/>
  <c r="P33"/>
  <c r="N34"/>
  <c r="O34"/>
  <c r="P34"/>
  <c r="O31"/>
  <c r="P31"/>
  <c r="N31"/>
  <c r="P27"/>
  <c r="P28"/>
  <c r="O28"/>
  <c r="N28"/>
  <c r="P26"/>
  <c r="O26"/>
  <c r="O27"/>
  <c r="O25"/>
  <c r="P25"/>
  <c r="N25"/>
  <c r="N26"/>
  <c r="N27"/>
</calcChain>
</file>

<file path=xl/sharedStrings.xml><?xml version="1.0" encoding="utf-8"?>
<sst xmlns="http://schemas.openxmlformats.org/spreadsheetml/2006/main" count="337" uniqueCount="124">
  <si>
    <t>Chicken Little</t>
  </si>
  <si>
    <t>Meet the Robinsons</t>
  </si>
  <si>
    <t>Bolt</t>
  </si>
  <si>
    <t>The Princess and the Frog</t>
  </si>
  <si>
    <t>Dr. Facilier</t>
  </si>
  <si>
    <t>Voodoo Spirits</t>
  </si>
  <si>
    <t>Tangled</t>
  </si>
  <si>
    <t>Mother Gothel</t>
  </si>
  <si>
    <t>Rapid Aging</t>
  </si>
  <si>
    <t>Wreck-It Ralph</t>
  </si>
  <si>
    <t>Turbo</t>
  </si>
  <si>
    <t>Mentos</t>
  </si>
  <si>
    <t>Frozen</t>
  </si>
  <si>
    <t>Hans</t>
  </si>
  <si>
    <t>Antagonist</t>
  </si>
  <si>
    <t>Edgar</t>
  </si>
  <si>
    <t>Alligator</t>
  </si>
  <si>
    <t>Kron</t>
  </si>
  <si>
    <t>Survival of the Fittest</t>
  </si>
  <si>
    <t>Scroop</t>
  </si>
  <si>
    <t>Spaced</t>
  </si>
  <si>
    <t>Doris</t>
  </si>
  <si>
    <t>Villain Gender</t>
  </si>
  <si>
    <t>Protagonist Gender</t>
  </si>
  <si>
    <t>RT Critics</t>
  </si>
  <si>
    <t>RT Audience</t>
  </si>
  <si>
    <t>Accidental</t>
  </si>
  <si>
    <t>Killed</t>
  </si>
  <si>
    <t>Self-Inflicted</t>
  </si>
  <si>
    <t>Erased From Existence</t>
  </si>
  <si>
    <t>Man vs Self</t>
  </si>
  <si>
    <t>Man vs Society</t>
  </si>
  <si>
    <t>Man vs Nature</t>
  </si>
  <si>
    <t>Year</t>
  </si>
  <si>
    <t>Banishment</t>
  </si>
  <si>
    <t>Fate</t>
  </si>
  <si>
    <t>Male</t>
  </si>
  <si>
    <t>Female</t>
  </si>
  <si>
    <t>Total</t>
  </si>
  <si>
    <t>Male &amp; Female</t>
  </si>
  <si>
    <t>Total (Villains)</t>
  </si>
  <si>
    <t>Total (Heroes)</t>
  </si>
  <si>
    <t>None</t>
  </si>
  <si>
    <t>Movie</t>
  </si>
  <si>
    <t>Type of Death</t>
  </si>
  <si>
    <t>Snow White and the Seven Dwarves</t>
  </si>
  <si>
    <t>Death</t>
  </si>
  <si>
    <t>Fall (from cliff)</t>
  </si>
  <si>
    <t>Pinocchio</t>
  </si>
  <si>
    <t>Queen Grimhilde</t>
  </si>
  <si>
    <t>N/A</t>
  </si>
  <si>
    <t>Dumbo</t>
  </si>
  <si>
    <t>Bambi</t>
  </si>
  <si>
    <t>Cinderella</t>
  </si>
  <si>
    <t>Lady Tremaine</t>
  </si>
  <si>
    <t>Thwarted</t>
  </si>
  <si>
    <t>Alice in Wonderland</t>
  </si>
  <si>
    <t>Peter Pan</t>
  </si>
  <si>
    <t>Captain Hook</t>
  </si>
  <si>
    <t>Lady and the Tramp</t>
  </si>
  <si>
    <t>Sleeping Beauty</t>
  </si>
  <si>
    <t>Maleficent</t>
  </si>
  <si>
    <t>101 Dalmatians</t>
  </si>
  <si>
    <t>Cruella de Vil</t>
  </si>
  <si>
    <t>Imprisonment</t>
  </si>
  <si>
    <t>The Sword in the Stone</t>
  </si>
  <si>
    <t>The Jungle Book</t>
  </si>
  <si>
    <t>Shere Khan</t>
  </si>
  <si>
    <t>The Aristocats</t>
  </si>
  <si>
    <t>Robin Hood</t>
  </si>
  <si>
    <t>Prince John</t>
  </si>
  <si>
    <t>The Rescuers</t>
  </si>
  <si>
    <t>Madame Medusa</t>
  </si>
  <si>
    <t>The Horned King</t>
  </si>
  <si>
    <t>The Black Cauldron</t>
  </si>
  <si>
    <t>Cauldron Explosion</t>
  </si>
  <si>
    <t>Aunt Sarah/Si and Am</t>
  </si>
  <si>
    <t>The Fox and the Hound</t>
  </si>
  <si>
    <t>Amos Slade</t>
  </si>
  <si>
    <t>The Great Mouse Detective</t>
  </si>
  <si>
    <t>Professor Ratigan</t>
  </si>
  <si>
    <t>Fall (from Big Ben)</t>
  </si>
  <si>
    <t>Oliver &amp; Company</t>
  </si>
  <si>
    <t>Bill Sykes</t>
  </si>
  <si>
    <t>Train Collision</t>
  </si>
  <si>
    <t>The Little Mermaid</t>
  </si>
  <si>
    <t>Ursula</t>
  </si>
  <si>
    <t>Stabbed by a Boat</t>
  </si>
  <si>
    <t>The Rescuers Down Under</t>
  </si>
  <si>
    <t>McLeach</t>
  </si>
  <si>
    <t>Fall (from waterfall)</t>
  </si>
  <si>
    <t>Beauty and the Beast</t>
  </si>
  <si>
    <t>Gaston</t>
  </si>
  <si>
    <t>Fall (from castle roof)</t>
  </si>
  <si>
    <t>Aladdin</t>
  </si>
  <si>
    <t>Jafar</t>
  </si>
  <si>
    <t>The Lion King</t>
  </si>
  <si>
    <t>Scar</t>
  </si>
  <si>
    <t>Hyena Justice</t>
  </si>
  <si>
    <t>Pocahontas</t>
  </si>
  <si>
    <t>Governor Ratcliffe</t>
  </si>
  <si>
    <t>The Hunchback of Notre Dame</t>
  </si>
  <si>
    <t>Judge Claude Frollo</t>
  </si>
  <si>
    <t>Fall (from Notre Dame)</t>
  </si>
  <si>
    <t>Hercules</t>
  </si>
  <si>
    <t>Hades</t>
  </si>
  <si>
    <t>Mulan</t>
  </si>
  <si>
    <t>Shan Yu</t>
  </si>
  <si>
    <t>Exploded</t>
  </si>
  <si>
    <t>Tarzan</t>
  </si>
  <si>
    <t>Clayton</t>
  </si>
  <si>
    <t>Fall (from trees)</t>
  </si>
  <si>
    <t>Dinosaur</t>
  </si>
  <si>
    <t>Yzma</t>
  </si>
  <si>
    <t>The Emperor's New Groove</t>
  </si>
  <si>
    <t>Atlantis: The Lost Empire</t>
  </si>
  <si>
    <t>Captain Rourke</t>
  </si>
  <si>
    <t>Petrification</t>
  </si>
  <si>
    <t>Lilo &amp; Stitch</t>
  </si>
  <si>
    <t>Captain Gunta</t>
  </si>
  <si>
    <t>Treasure Planet</t>
  </si>
  <si>
    <t>Brother Bear</t>
  </si>
  <si>
    <t>Home on the Range</t>
  </si>
  <si>
    <t>Alameda Slim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</si>
</sst>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12"/>
      <color indexed="8"/>
      <name val="Calibri"/>
    </font>
    <font>
      <b/>
      <sz val="12"/>
      <color indexed="8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9" fontId="0" fillId="0" borderId="0" xfId="1" applyFont="1"/>
    <xf numFmtId="9" fontId="0" fillId="0" borderId="0" xfId="1" applyNumberFormat="1" applyFont="1"/>
    <xf numFmtId="0" fontId="4" fillId="0" borderId="0" xfId="0" applyFont="1"/>
    <xf numFmtId="0" fontId="5" fillId="0" borderId="0" xfId="0" applyFont="1"/>
    <xf numFmtId="9" fontId="4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r>
              <a:t>Protagonist Genders</a:t>
            </a:r>
          </a:p>
        </c:rich>
      </c:tx>
      <c:layout>
        <c:manualLayout>
          <c:xMode val="edge"/>
          <c:yMode val="edge"/>
          <c:x val="0.297694072702761"/>
          <c:y val="0.0529100870833379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4318773092925"/>
          <c:y val="0.240740896229187"/>
          <c:w val="0.498952037346881"/>
          <c:h val="0.629630036291721"/>
        </c:manualLayout>
      </c:layout>
      <c:pieChart>
        <c:varyColors val="1"/>
        <c:ser>
          <c:idx val="0"/>
          <c:order val="0"/>
          <c:tx>
            <c:v>Protagonist Gender</c:v>
          </c:tx>
          <c:spPr>
            <a:solidFill>
              <a:srgbClr val="63AAFE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dPt>
            <c:idx val="0"/>
          </c:dPt>
          <c:dPt>
            <c:idx val="1"/>
            <c:spPr>
              <a:solidFill>
                <a:srgbClr val="DD2D32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Pt>
            <c:idx val="2"/>
            <c:spPr>
              <a:solidFill>
                <a:srgbClr val="FFF58C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Lbls>
            <c:dLbl>
              <c:idx val="0"/>
              <c:layout>
                <c:manualLayout>
                  <c:xMode val="edge"/>
                  <c:yMode val="edge"/>
                  <c:x val="0.566038025561588"/>
                  <c:y val="0.526455366479212"/>
                </c:manualLayout>
              </c:layout>
              <c:dLblPos val="bestFit"/>
              <c:showPercent val="1"/>
            </c:dLbl>
            <c:dLbl>
              <c:idx val="1"/>
              <c:layout>
                <c:manualLayout>
                  <c:xMode val="edge"/>
                  <c:yMode val="edge"/>
                  <c:x val="0.295597635571051"/>
                  <c:y val="0.587301966625051"/>
                </c:manualLayout>
              </c:layout>
              <c:dLblPos val="bestFit"/>
              <c:showPercent val="1"/>
            </c:dLbl>
            <c:dLbl>
              <c:idx val="2"/>
              <c:layout>
                <c:manualLayout>
                  <c:xMode val="edge"/>
                  <c:yMode val="edge"/>
                  <c:x val="0.358490749522339"/>
                  <c:y val="0.341270061687529"/>
                </c:manualLayout>
              </c:layout>
              <c:dLblPos val="bestFit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endParaRPr lang="en-US"/>
              </a:p>
            </c:txPr>
            <c:showPercent val="1"/>
            <c:showLeaderLines val="1"/>
          </c:dLbls>
          <c:cat>
            <c:strRef>
              <c:f>Sheet1!$M$31:$M$33</c:f>
              <c:strCache>
                <c:ptCount val="3"/>
                <c:pt idx="0">
                  <c:v>Male</c:v>
                </c:pt>
                <c:pt idx="1">
                  <c:v>Female</c:v>
                </c:pt>
                <c:pt idx="2">
                  <c:v>Male &amp; Female</c:v>
                </c:pt>
              </c:strCache>
            </c:strRef>
          </c:cat>
          <c:val>
            <c:numRef>
              <c:f>Sheet1!$Q$31:$Q$33</c:f>
              <c:numCache>
                <c:formatCode>0%</c:formatCode>
                <c:ptCount val="3"/>
                <c:pt idx="0">
                  <c:v>0.581395348837209</c:v>
                </c:pt>
                <c:pt idx="1">
                  <c:v>0.27906976744186</c:v>
                </c:pt>
                <c:pt idx="2">
                  <c:v>0.13953488372093</c:v>
                </c:pt>
              </c:numCache>
            </c:numRef>
          </c:val>
        </c:ser>
        <c:dLbls>
          <c:showCatName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9392427337417"/>
          <c:y val="0.19576732220835"/>
          <c:w val="0.155136347746509"/>
          <c:h val="0.30423300072919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n-US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375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  <c:printSettings>
    <c:headerFooter/>
    <c:pageMargins b="1.0" l="0.75" r="0.75" t="1.0" header="0.5" footer="0.5"/>
    <c:pageSetup paperSize="0" orientation="landscape" horizontalDpi="-4" verticalDpi="-4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r>
              <a:t>Villain Genders</a:t>
            </a:r>
          </a:p>
        </c:rich>
      </c:tx>
      <c:layout>
        <c:manualLayout>
          <c:xMode val="edge"/>
          <c:yMode val="edge"/>
          <c:x val="0.349372741824601"/>
          <c:y val="0.0530503978779841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2594165339555"/>
          <c:y val="0.241379310344828"/>
          <c:w val="0.495816406062457"/>
          <c:h val="0.628647214854111"/>
        </c:manualLayout>
      </c:layout>
      <c:pieChart>
        <c:varyColors val="1"/>
        <c:ser>
          <c:idx val="0"/>
          <c:order val="0"/>
          <c:tx>
            <c:strRef>
              <c:f>Sheet1!$M$12:$M$13</c:f>
              <c:strCache>
                <c:ptCount val="1"/>
                <c:pt idx="0">
                  <c:v>Male Female</c:v>
                </c:pt>
              </c:strCache>
            </c:strRef>
          </c:tx>
          <c:spPr>
            <a:solidFill>
              <a:srgbClr val="63AAFE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dPt>
            <c:idx val="0"/>
          </c:dPt>
          <c:dPt>
            <c:idx val="1"/>
            <c:spPr>
              <a:solidFill>
                <a:srgbClr val="DD2D32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Lbls>
            <c:dLbl>
              <c:idx val="0"/>
              <c:layout>
                <c:manualLayout>
                  <c:xMode val="edge"/>
                  <c:yMode val="edge"/>
                  <c:x val="0.548117714718835"/>
                  <c:y val="0.641909814323607"/>
                </c:manualLayout>
              </c:layout>
              <c:dLblPos val="bestFit"/>
              <c:showPercent val="1"/>
            </c:dLbl>
            <c:dLbl>
              <c:idx val="1"/>
              <c:layout>
                <c:manualLayout>
                  <c:xMode val="edge"/>
                  <c:yMode val="edge"/>
                  <c:x val="0.305439642553244"/>
                  <c:y val="0.397877984084881"/>
                </c:manualLayout>
              </c:layout>
              <c:dLblPos val="bestFit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endParaRPr lang="en-US"/>
              </a:p>
            </c:txPr>
            <c:showPercent val="1"/>
            <c:showLeaderLines val="1"/>
          </c:dLbls>
          <c:cat>
            <c:strRef>
              <c:f>Sheet1!$M$12:$M$13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Sheet1!$R$12:$R$13</c:f>
              <c:numCache>
                <c:formatCode>0%</c:formatCode>
                <c:ptCount val="2"/>
                <c:pt idx="0">
                  <c:v>0.714285714285714</c:v>
                </c:pt>
                <c:pt idx="1">
                  <c:v>0.285714285714286</c:v>
                </c:pt>
              </c:numCache>
            </c:numRef>
          </c:val>
        </c:ser>
        <c:ser>
          <c:idx val="1"/>
          <c:order val="1"/>
          <c:tx>
            <c:strRef>
              <c:f>Sheet1!$M$12:$M$13</c:f>
              <c:strCache>
                <c:ptCount val="1"/>
                <c:pt idx="0">
                  <c:v>Male Female</c:v>
                </c:pt>
              </c:strCache>
            </c:strRef>
          </c:tx>
          <c:spPr>
            <a:solidFill>
              <a:srgbClr val="DD2D32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dPt>
            <c:idx val="0"/>
            <c:spPr>
              <a:solidFill>
                <a:srgbClr val="63AAFE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Pt>
            <c:idx val="1"/>
          </c:dPt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375" b="0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endParaRPr lang="en-US"/>
              </a:p>
            </c:txPr>
            <c:showCatName val="1"/>
            <c:showLeaderLines val="1"/>
          </c:dLbls>
          <c:cat>
            <c:strRef>
              <c:f>Sheet1!$M$12:$M$13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Sheet1!$R$12:$R$13</c:f>
              <c:numCache>
                <c:formatCode>0%</c:formatCode>
                <c:ptCount val="2"/>
                <c:pt idx="0">
                  <c:v>0.714285714285714</c:v>
                </c:pt>
                <c:pt idx="1">
                  <c:v>0.285714285714286</c:v>
                </c:pt>
              </c:numCache>
            </c:numRef>
          </c:val>
        </c:ser>
        <c:ser>
          <c:idx val="2"/>
          <c:order val="2"/>
          <c:tx>
            <c:strRef>
              <c:f>Sheet1!$M$12:$M$13</c:f>
              <c:strCache>
                <c:ptCount val="1"/>
                <c:pt idx="0">
                  <c:v>Male Female</c:v>
                </c:pt>
              </c:strCache>
            </c:strRef>
          </c:tx>
          <c:spPr>
            <a:solidFill>
              <a:srgbClr val="FFF58C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dPt>
            <c:idx val="0"/>
            <c:spPr>
              <a:solidFill>
                <a:srgbClr val="63AAFE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Pt>
            <c:idx val="1"/>
            <c:spPr>
              <a:solidFill>
                <a:srgbClr val="DD2D32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375" b="0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endParaRPr lang="en-US"/>
              </a:p>
            </c:txPr>
            <c:showCatName val="1"/>
            <c:showLeaderLines val="1"/>
          </c:dLbls>
          <c:cat>
            <c:strRef>
              <c:f>Sheet1!$M$12:$M$13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Sheet1!$R$12:$R$13</c:f>
              <c:numCache>
                <c:formatCode>0%</c:formatCode>
                <c:ptCount val="2"/>
                <c:pt idx="0">
                  <c:v>0.714285714285714</c:v>
                </c:pt>
                <c:pt idx="1">
                  <c:v>0.285714285714286</c:v>
                </c:pt>
              </c:numCache>
            </c:numRef>
          </c:val>
        </c:ser>
        <c:ser>
          <c:idx val="3"/>
          <c:order val="3"/>
          <c:tx>
            <c:strRef>
              <c:f>Sheet1!$M$12:$M$13</c:f>
              <c:strCache>
                <c:ptCount val="1"/>
                <c:pt idx="0">
                  <c:v>Male Female</c:v>
                </c:pt>
              </c:strCache>
            </c:strRef>
          </c:tx>
          <c:spPr>
            <a:solidFill>
              <a:srgbClr val="4EE257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dPt>
            <c:idx val="0"/>
            <c:spPr>
              <a:solidFill>
                <a:srgbClr val="63AAFE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Pt>
            <c:idx val="1"/>
            <c:spPr>
              <a:solidFill>
                <a:srgbClr val="DD2D32"/>
              </a:solidFill>
              <a:ln w="25400">
                <a:noFill/>
              </a:ln>
              <a:effectLst>
                <a:outerShdw dist="35921" dir="2700000" algn="br">
                  <a:srgbClr val="000000"/>
                </a:outerShdw>
              </a:effectLst>
            </c:spPr>
          </c:dPt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375" b="0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endParaRPr lang="en-US"/>
              </a:p>
            </c:txPr>
            <c:showCatName val="1"/>
            <c:showLeaderLines val="1"/>
          </c:dLbls>
          <c:cat>
            <c:strRef>
              <c:f>Sheet1!$M$12:$M$13</c:f>
              <c:strCache>
                <c:ptCount val="2"/>
                <c:pt idx="0">
                  <c:v>Male</c:v>
                </c:pt>
                <c:pt idx="1">
                  <c:v>Female</c:v>
                </c:pt>
              </c:strCache>
            </c:strRef>
          </c:cat>
          <c:val>
            <c:numRef>
              <c:f>Sheet1!$R$12:$R$13</c:f>
              <c:numCache>
                <c:formatCode>0%</c:formatCode>
                <c:ptCount val="2"/>
                <c:pt idx="0">
                  <c:v>0.714285714285714</c:v>
                </c:pt>
                <c:pt idx="1">
                  <c:v>0.285714285714286</c:v>
                </c:pt>
              </c:numCache>
            </c:numRef>
          </c:val>
        </c:ser>
        <c:dLbls>
          <c:showCatName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7783211075619"/>
          <c:y val="0.193633952254642"/>
          <c:w val="0.154811873622877"/>
          <c:h val="0.16180371352785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285" b="0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n-US"/>
        </a:p>
      </c:txPr>
    </c:legend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375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571500</xdr:colOff>
      <xdr:row>2</xdr:row>
      <xdr:rowOff>76200</xdr:rowOff>
    </xdr:from>
    <xdr:to>
      <xdr:col>35</xdr:col>
      <xdr:colOff>571500</xdr:colOff>
      <xdr:row>28</xdr:row>
      <xdr:rowOff>101600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558800</xdr:colOff>
      <xdr:row>2</xdr:row>
      <xdr:rowOff>88900</xdr:rowOff>
    </xdr:from>
    <xdr:to>
      <xdr:col>26</xdr:col>
      <xdr:colOff>558800</xdr:colOff>
      <xdr:row>28</xdr:row>
      <xdr:rowOff>101600</xdr:rowOff>
    </xdr:to>
    <xdr:graphicFrame macro="">
      <xdr:nvGraphicFramePr>
        <xdr:cNvPr id="102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R54"/>
  <sheetViews>
    <sheetView tabSelected="1" workbookViewId="0">
      <selection activeCell="J18" sqref="J18"/>
    </sheetView>
  </sheetViews>
  <sheetFormatPr baseColWidth="10" defaultColWidth="8.83203125" defaultRowHeight="14"/>
  <cols>
    <col min="1" max="1" width="32.5" customWidth="1"/>
    <col min="3" max="3" width="16.83203125" customWidth="1"/>
    <col min="4" max="4" width="15.83203125" customWidth="1"/>
    <col min="5" max="5" width="21" customWidth="1"/>
    <col min="6" max="6" width="13.83203125" customWidth="1"/>
    <col min="7" max="7" width="16" customWidth="1"/>
    <col min="8" max="8" width="10.83203125" customWidth="1"/>
    <col min="9" max="9" width="11.83203125" customWidth="1"/>
    <col min="13" max="13" width="14.1640625" customWidth="1"/>
    <col min="16" max="16" width="15.5" customWidth="1"/>
    <col min="18" max="18" width="14.5" customWidth="1"/>
    <col min="19" max="19" width="16.33203125" customWidth="1"/>
    <col min="20" max="20" width="10.33203125" customWidth="1"/>
  </cols>
  <sheetData>
    <row r="1" spans="1:18">
      <c r="A1" s="2" t="s">
        <v>43</v>
      </c>
      <c r="B1" s="2" t="s">
        <v>33</v>
      </c>
      <c r="C1" s="2" t="s">
        <v>14</v>
      </c>
      <c r="D1" s="2" t="s">
        <v>35</v>
      </c>
      <c r="E1" s="2" t="s">
        <v>44</v>
      </c>
      <c r="F1" s="2" t="s">
        <v>22</v>
      </c>
      <c r="G1" s="2" t="s">
        <v>23</v>
      </c>
      <c r="H1" s="2" t="s">
        <v>24</v>
      </c>
      <c r="I1" s="2" t="s">
        <v>25</v>
      </c>
      <c r="N1" s="2" t="s">
        <v>46</v>
      </c>
      <c r="O1" s="2" t="s">
        <v>34</v>
      </c>
      <c r="P1" s="2" t="s">
        <v>64</v>
      </c>
      <c r="Q1" s="2" t="s">
        <v>55</v>
      </c>
      <c r="R1" s="2" t="s">
        <v>38</v>
      </c>
    </row>
    <row r="2" spans="1:18">
      <c r="A2" t="s">
        <v>57</v>
      </c>
      <c r="B2">
        <v>1952</v>
      </c>
      <c r="C2" t="s">
        <v>58</v>
      </c>
      <c r="D2" t="s">
        <v>34</v>
      </c>
      <c r="F2" t="s">
        <v>36</v>
      </c>
      <c r="G2" t="s">
        <v>36</v>
      </c>
      <c r="H2">
        <v>75</v>
      </c>
      <c r="I2">
        <v>80</v>
      </c>
      <c r="M2" s="1" t="s">
        <v>36</v>
      </c>
      <c r="N2">
        <f>SUMPRODUCT(--(F2:F44="Male"),(--(D2:D44="Death")))</f>
        <v>14</v>
      </c>
      <c r="O2">
        <f>SUMPRODUCT(--(F2:F44="Male"),(--(D2:D44="Banishment")))</f>
        <v>4</v>
      </c>
      <c r="P2">
        <f>SUMPRODUCT(--(F2:F44="Male"),(--(D2:D44="Imprisonment")))</f>
        <v>6</v>
      </c>
      <c r="Q2">
        <f>SUMPRODUCT(--(F2:F44="Male"),(--(D2:D44="Thwarted")))</f>
        <v>1</v>
      </c>
      <c r="R2">
        <f>SUM(N2:Q2)</f>
        <v>25</v>
      </c>
    </row>
    <row r="3" spans="1:18">
      <c r="A3" t="s">
        <v>66</v>
      </c>
      <c r="B3">
        <v>1967</v>
      </c>
      <c r="C3" t="s">
        <v>67</v>
      </c>
      <c r="D3" t="s">
        <v>34</v>
      </c>
      <c r="F3" t="s">
        <v>36</v>
      </c>
      <c r="G3" t="s">
        <v>36</v>
      </c>
      <c r="H3">
        <v>85</v>
      </c>
      <c r="I3">
        <v>82</v>
      </c>
      <c r="M3" s="1" t="s">
        <v>37</v>
      </c>
      <c r="N3">
        <f>SUMPRODUCT(--(F2:F44="FEMale"),(--(D2:D44="Death")))</f>
        <v>6</v>
      </c>
      <c r="O3">
        <f>SUMPRODUCT(--(F2:F44="FEMale"),(--(D2:D44="Banishment")))</f>
        <v>1</v>
      </c>
      <c r="P3">
        <f>SUMPRODUCT(--(F2:F44="FEMale"),(--(D2:D44="Imprisonment")))</f>
        <v>1</v>
      </c>
      <c r="Q3">
        <f>SUMPRODUCT(--(F2:F44="FEMale"),(--(D2:D44="Thwarted")))</f>
        <v>2</v>
      </c>
      <c r="R3">
        <f>SUM(N3:Q3)</f>
        <v>10</v>
      </c>
    </row>
    <row r="4" spans="1:18">
      <c r="A4" t="s">
        <v>68</v>
      </c>
      <c r="B4">
        <v>1970</v>
      </c>
      <c r="C4" t="s">
        <v>15</v>
      </c>
      <c r="D4" t="s">
        <v>34</v>
      </c>
      <c r="F4" t="s">
        <v>36</v>
      </c>
      <c r="G4" t="s">
        <v>37</v>
      </c>
      <c r="H4">
        <v>66</v>
      </c>
      <c r="I4">
        <v>70</v>
      </c>
      <c r="M4" s="1" t="s">
        <v>38</v>
      </c>
      <c r="N4">
        <f>SUM(N2:N3)</f>
        <v>20</v>
      </c>
      <c r="O4">
        <f>SUM(O2:O3)</f>
        <v>5</v>
      </c>
      <c r="P4">
        <f>SUM(P2:P3)</f>
        <v>7</v>
      </c>
      <c r="Q4">
        <f>SUM(Q2:Q3)</f>
        <v>3</v>
      </c>
      <c r="R4">
        <f>SUM(N4:Q4)</f>
        <v>35</v>
      </c>
    </row>
    <row r="5" spans="1:18">
      <c r="A5" t="s">
        <v>104</v>
      </c>
      <c r="B5">
        <v>1997</v>
      </c>
      <c r="C5" t="s">
        <v>105</v>
      </c>
      <c r="D5" t="s">
        <v>34</v>
      </c>
      <c r="F5" t="s">
        <v>36</v>
      </c>
      <c r="G5" t="s">
        <v>36</v>
      </c>
      <c r="H5">
        <v>84</v>
      </c>
      <c r="I5">
        <v>75</v>
      </c>
    </row>
    <row r="6" spans="1:18">
      <c r="A6" t="s">
        <v>114</v>
      </c>
      <c r="B6">
        <v>2000</v>
      </c>
      <c r="C6" t="s">
        <v>113</v>
      </c>
      <c r="D6" t="s">
        <v>34</v>
      </c>
      <c r="F6" t="s">
        <v>37</v>
      </c>
      <c r="G6" t="s">
        <v>36</v>
      </c>
      <c r="H6">
        <v>85</v>
      </c>
      <c r="I6">
        <v>84</v>
      </c>
      <c r="N6" s="2" t="s">
        <v>46</v>
      </c>
      <c r="O6" s="2" t="s">
        <v>34</v>
      </c>
      <c r="P6" s="2" t="s">
        <v>64</v>
      </c>
      <c r="Q6" s="2" t="s">
        <v>55</v>
      </c>
      <c r="R6" s="2" t="s">
        <v>38</v>
      </c>
    </row>
    <row r="7" spans="1:18">
      <c r="A7" t="s">
        <v>45</v>
      </c>
      <c r="B7">
        <v>1937</v>
      </c>
      <c r="C7" t="s">
        <v>49</v>
      </c>
      <c r="D7" t="s">
        <v>46</v>
      </c>
      <c r="E7" t="s">
        <v>47</v>
      </c>
      <c r="F7" t="s">
        <v>37</v>
      </c>
      <c r="G7" t="s">
        <v>37</v>
      </c>
      <c r="H7">
        <v>98</v>
      </c>
      <c r="I7">
        <v>77</v>
      </c>
      <c r="J7" t="s">
        <v>26</v>
      </c>
      <c r="M7" s="1" t="s">
        <v>36</v>
      </c>
      <c r="N7" s="3">
        <f t="shared" ref="N7:R9" si="0">N2/$R2</f>
        <v>0.56000000000000005</v>
      </c>
      <c r="O7" s="3">
        <f t="shared" si="0"/>
        <v>0.16</v>
      </c>
      <c r="P7" s="3">
        <f t="shared" si="0"/>
        <v>0.24</v>
      </c>
      <c r="Q7" s="3">
        <f t="shared" si="0"/>
        <v>0.04</v>
      </c>
      <c r="R7" s="3">
        <f t="shared" si="0"/>
        <v>1</v>
      </c>
    </row>
    <row r="8" spans="1:18">
      <c r="A8" t="s">
        <v>60</v>
      </c>
      <c r="B8">
        <v>1959</v>
      </c>
      <c r="C8" t="s">
        <v>61</v>
      </c>
      <c r="D8" t="s">
        <v>46</v>
      </c>
      <c r="E8" t="s">
        <v>47</v>
      </c>
      <c r="F8" t="s">
        <v>37</v>
      </c>
      <c r="G8" t="s">
        <v>37</v>
      </c>
      <c r="H8">
        <v>91</v>
      </c>
      <c r="I8">
        <v>80</v>
      </c>
      <c r="J8" t="s">
        <v>27</v>
      </c>
      <c r="M8" s="1" t="s">
        <v>37</v>
      </c>
      <c r="N8" s="3">
        <f t="shared" si="0"/>
        <v>0.6</v>
      </c>
      <c r="O8" s="3">
        <f t="shared" si="0"/>
        <v>0.1</v>
      </c>
      <c r="P8" s="3">
        <f t="shared" si="0"/>
        <v>0.1</v>
      </c>
      <c r="Q8" s="3">
        <f t="shared" si="0"/>
        <v>0.2</v>
      </c>
      <c r="R8" s="3">
        <f t="shared" si="0"/>
        <v>1</v>
      </c>
    </row>
    <row r="9" spans="1:18">
      <c r="A9" t="s">
        <v>71</v>
      </c>
      <c r="B9">
        <v>1977</v>
      </c>
      <c r="C9" t="s">
        <v>72</v>
      </c>
      <c r="D9" t="s">
        <v>46</v>
      </c>
      <c r="E9" t="s">
        <v>16</v>
      </c>
      <c r="F9" t="s">
        <v>37</v>
      </c>
      <c r="G9" t="s">
        <v>39</v>
      </c>
      <c r="H9">
        <v>83</v>
      </c>
      <c r="I9">
        <v>68</v>
      </c>
      <c r="J9" t="s">
        <v>28</v>
      </c>
      <c r="M9" s="1" t="s">
        <v>38</v>
      </c>
      <c r="N9" s="3">
        <f t="shared" si="0"/>
        <v>0.5714285714285714</v>
      </c>
      <c r="O9" s="3">
        <f t="shared" si="0"/>
        <v>0.14285714285714285</v>
      </c>
      <c r="P9" s="3">
        <f t="shared" si="0"/>
        <v>0.2</v>
      </c>
      <c r="Q9" s="3">
        <f t="shared" si="0"/>
        <v>8.5714285714285715E-2</v>
      </c>
      <c r="R9" s="3">
        <f t="shared" si="0"/>
        <v>1</v>
      </c>
    </row>
    <row r="10" spans="1:18">
      <c r="A10" t="s">
        <v>74</v>
      </c>
      <c r="B10">
        <v>1985</v>
      </c>
      <c r="C10" t="s">
        <v>73</v>
      </c>
      <c r="D10" t="s">
        <v>46</v>
      </c>
      <c r="E10" t="s">
        <v>75</v>
      </c>
      <c r="F10" t="s">
        <v>36</v>
      </c>
      <c r="G10" t="s">
        <v>36</v>
      </c>
      <c r="H10">
        <v>55</v>
      </c>
      <c r="I10">
        <v>48</v>
      </c>
      <c r="J10" t="s">
        <v>28</v>
      </c>
    </row>
    <row r="11" spans="1:18">
      <c r="A11" t="s">
        <v>79</v>
      </c>
      <c r="B11">
        <v>1986</v>
      </c>
      <c r="C11" t="s">
        <v>80</v>
      </c>
      <c r="D11" t="s">
        <v>46</v>
      </c>
      <c r="E11" t="s">
        <v>81</v>
      </c>
      <c r="F11" t="s">
        <v>36</v>
      </c>
      <c r="G11" t="s">
        <v>36</v>
      </c>
      <c r="H11">
        <v>81</v>
      </c>
      <c r="I11">
        <v>79</v>
      </c>
      <c r="J11" t="s">
        <v>26</v>
      </c>
      <c r="N11" s="2" t="s">
        <v>46</v>
      </c>
      <c r="O11" s="2" t="s">
        <v>34</v>
      </c>
      <c r="P11" s="2" t="s">
        <v>64</v>
      </c>
      <c r="Q11" s="2" t="s">
        <v>55</v>
      </c>
      <c r="R11" s="2" t="s">
        <v>38</v>
      </c>
    </row>
    <row r="12" spans="1:18">
      <c r="A12" t="s">
        <v>82</v>
      </c>
      <c r="B12">
        <v>1988</v>
      </c>
      <c r="C12" t="s">
        <v>83</v>
      </c>
      <c r="D12" t="s">
        <v>46</v>
      </c>
      <c r="E12" t="s">
        <v>84</v>
      </c>
      <c r="F12" t="s">
        <v>36</v>
      </c>
      <c r="G12" t="s">
        <v>36</v>
      </c>
      <c r="H12">
        <v>43</v>
      </c>
      <c r="I12">
        <v>63</v>
      </c>
      <c r="J12" t="s">
        <v>26</v>
      </c>
      <c r="M12" s="1" t="s">
        <v>36</v>
      </c>
      <c r="N12" s="3">
        <f t="shared" ref="N12:R14" si="1">N2/N$4</f>
        <v>0.7</v>
      </c>
      <c r="O12" s="3">
        <f t="shared" si="1"/>
        <v>0.8</v>
      </c>
      <c r="P12" s="3">
        <f t="shared" si="1"/>
        <v>0.8571428571428571</v>
      </c>
      <c r="Q12" s="3">
        <f t="shared" si="1"/>
        <v>0.33333333333333331</v>
      </c>
      <c r="R12" s="3">
        <f t="shared" si="1"/>
        <v>0.7142857142857143</v>
      </c>
    </row>
    <row r="13" spans="1:18">
      <c r="A13" t="s">
        <v>85</v>
      </c>
      <c r="B13">
        <v>1989</v>
      </c>
      <c r="C13" t="s">
        <v>86</v>
      </c>
      <c r="D13" t="s">
        <v>46</v>
      </c>
      <c r="E13" t="s">
        <v>87</v>
      </c>
      <c r="F13" t="s">
        <v>37</v>
      </c>
      <c r="G13" t="s">
        <v>37</v>
      </c>
      <c r="H13">
        <v>92</v>
      </c>
      <c r="I13">
        <v>88</v>
      </c>
      <c r="J13" t="s">
        <v>27</v>
      </c>
      <c r="M13" s="1" t="s">
        <v>37</v>
      </c>
      <c r="N13" s="3">
        <f t="shared" si="1"/>
        <v>0.3</v>
      </c>
      <c r="O13" s="3">
        <f t="shared" si="1"/>
        <v>0.2</v>
      </c>
      <c r="P13" s="3">
        <f t="shared" si="1"/>
        <v>0.14285714285714285</v>
      </c>
      <c r="Q13" s="3">
        <f t="shared" si="1"/>
        <v>0.66666666666666663</v>
      </c>
      <c r="R13" s="3">
        <f t="shared" si="1"/>
        <v>0.2857142857142857</v>
      </c>
    </row>
    <row r="14" spans="1:18">
      <c r="A14" t="s">
        <v>88</v>
      </c>
      <c r="B14">
        <v>1990</v>
      </c>
      <c r="C14" t="s">
        <v>89</v>
      </c>
      <c r="D14" t="s">
        <v>46</v>
      </c>
      <c r="E14" t="s">
        <v>90</v>
      </c>
      <c r="F14" t="s">
        <v>36</v>
      </c>
      <c r="G14" t="s">
        <v>39</v>
      </c>
      <c r="H14">
        <v>68</v>
      </c>
      <c r="I14">
        <v>68</v>
      </c>
      <c r="J14" t="s">
        <v>26</v>
      </c>
      <c r="M14" s="1" t="s">
        <v>38</v>
      </c>
      <c r="N14" s="3">
        <f t="shared" si="1"/>
        <v>1</v>
      </c>
      <c r="O14" s="3">
        <f t="shared" si="1"/>
        <v>1</v>
      </c>
      <c r="P14" s="3">
        <f t="shared" si="1"/>
        <v>1</v>
      </c>
      <c r="Q14" s="3">
        <f t="shared" si="1"/>
        <v>1</v>
      </c>
      <c r="R14" s="3">
        <f t="shared" si="1"/>
        <v>1</v>
      </c>
    </row>
    <row r="15" spans="1:18">
      <c r="A15" t="s">
        <v>91</v>
      </c>
      <c r="B15">
        <v>1991</v>
      </c>
      <c r="C15" t="s">
        <v>92</v>
      </c>
      <c r="D15" t="s">
        <v>46</v>
      </c>
      <c r="E15" t="s">
        <v>93</v>
      </c>
      <c r="F15" t="s">
        <v>36</v>
      </c>
      <c r="G15" t="s">
        <v>39</v>
      </c>
      <c r="H15">
        <v>93</v>
      </c>
      <c r="I15">
        <v>92</v>
      </c>
      <c r="J15" t="s">
        <v>26</v>
      </c>
    </row>
    <row r="16" spans="1:18">
      <c r="A16" t="s">
        <v>96</v>
      </c>
      <c r="B16">
        <v>1994</v>
      </c>
      <c r="C16" t="s">
        <v>97</v>
      </c>
      <c r="D16" t="s">
        <v>46</v>
      </c>
      <c r="E16" t="s">
        <v>98</v>
      </c>
      <c r="F16" t="s">
        <v>36</v>
      </c>
      <c r="G16" t="s">
        <v>36</v>
      </c>
      <c r="H16">
        <v>90</v>
      </c>
      <c r="I16">
        <v>93</v>
      </c>
      <c r="J16" t="s">
        <v>27</v>
      </c>
    </row>
    <row r="17" spans="1:18" ht="15">
      <c r="A17" t="s">
        <v>101</v>
      </c>
      <c r="B17">
        <v>1996</v>
      </c>
      <c r="C17" t="s">
        <v>102</v>
      </c>
      <c r="D17" t="s">
        <v>46</v>
      </c>
      <c r="E17" t="s">
        <v>103</v>
      </c>
      <c r="F17" t="s">
        <v>36</v>
      </c>
      <c r="G17" t="s">
        <v>36</v>
      </c>
      <c r="H17">
        <v>73</v>
      </c>
      <c r="I17">
        <v>69</v>
      </c>
      <c r="J17" t="s">
        <v>26</v>
      </c>
      <c r="M17" s="5"/>
      <c r="N17" s="6" t="s">
        <v>36</v>
      </c>
      <c r="O17" s="6" t="s">
        <v>37</v>
      </c>
      <c r="P17" s="6" t="s">
        <v>42</v>
      </c>
      <c r="Q17" s="6" t="s">
        <v>41</v>
      </c>
      <c r="R17" s="5"/>
    </row>
    <row r="18" spans="1:18" ht="15">
      <c r="A18" t="s">
        <v>106</v>
      </c>
      <c r="B18">
        <v>1998</v>
      </c>
      <c r="C18" t="s">
        <v>107</v>
      </c>
      <c r="D18" t="s">
        <v>46</v>
      </c>
      <c r="E18" t="s">
        <v>108</v>
      </c>
      <c r="F18" t="s">
        <v>36</v>
      </c>
      <c r="G18" t="s">
        <v>37</v>
      </c>
      <c r="H18">
        <v>86</v>
      </c>
      <c r="I18">
        <v>84</v>
      </c>
      <c r="J18" t="s">
        <v>27</v>
      </c>
      <c r="M18" s="6" t="s">
        <v>36</v>
      </c>
      <c r="N18" s="5">
        <f>SUMPRODUCT(--(F2:F44="Male"),(--(G2:G44="Male")))</f>
        <v>16</v>
      </c>
      <c r="O18" s="5">
        <f>SUMPRODUCT(--(F2:F44="Female"),(--(G2:G44="Male")))</f>
        <v>2</v>
      </c>
      <c r="P18" s="5">
        <v>7</v>
      </c>
      <c r="Q18" s="5">
        <f>SUM(N18:P18)</f>
        <v>25</v>
      </c>
      <c r="R18" s="5"/>
    </row>
    <row r="19" spans="1:18" ht="15">
      <c r="A19" t="s">
        <v>109</v>
      </c>
      <c r="B19">
        <v>1999</v>
      </c>
      <c r="C19" t="s">
        <v>110</v>
      </c>
      <c r="D19" t="s">
        <v>46</v>
      </c>
      <c r="E19" t="s">
        <v>111</v>
      </c>
      <c r="F19" t="s">
        <v>36</v>
      </c>
      <c r="G19" t="s">
        <v>36</v>
      </c>
      <c r="H19">
        <v>88</v>
      </c>
      <c r="I19">
        <v>73</v>
      </c>
      <c r="J19" t="s">
        <v>28</v>
      </c>
      <c r="M19" s="6" t="s">
        <v>37</v>
      </c>
      <c r="N19" s="5">
        <f>SUMPRODUCT(--(F2:F44="Male"),(--(G2:G44="Female")))</f>
        <v>6</v>
      </c>
      <c r="O19" s="5">
        <f>SUMPRODUCT(--(F2:F44="Female"),(--(G2:G44="Female")))</f>
        <v>5</v>
      </c>
      <c r="P19" s="5">
        <v>1</v>
      </c>
      <c r="Q19" s="5">
        <f>SUM(N19:P19)</f>
        <v>12</v>
      </c>
      <c r="R19" s="5"/>
    </row>
    <row r="20" spans="1:18" ht="15">
      <c r="A20" t="s">
        <v>112</v>
      </c>
      <c r="B20">
        <v>2000</v>
      </c>
      <c r="C20" t="s">
        <v>17</v>
      </c>
      <c r="D20" t="s">
        <v>46</v>
      </c>
      <c r="E20" t="s">
        <v>18</v>
      </c>
      <c r="F20" t="s">
        <v>36</v>
      </c>
      <c r="G20" t="s">
        <v>36</v>
      </c>
      <c r="H20">
        <v>65</v>
      </c>
      <c r="I20">
        <v>46</v>
      </c>
      <c r="M20" s="6" t="s">
        <v>39</v>
      </c>
      <c r="N20" s="5">
        <f>SUMPRODUCT(--(F2:F44="Male"),(--(G2:G44="Male &amp; Female")))</f>
        <v>3</v>
      </c>
      <c r="O20" s="5">
        <f>SUMPRODUCT(--(F2:F44="Female"),(--(G2:G44="Male &amp; Female")))</f>
        <v>3</v>
      </c>
      <c r="P20" s="5">
        <v>0</v>
      </c>
      <c r="Q20" s="5">
        <f>SUM(N20:P20)</f>
        <v>6</v>
      </c>
      <c r="R20" s="5"/>
    </row>
    <row r="21" spans="1:18" ht="15">
      <c r="A21" t="s">
        <v>115</v>
      </c>
      <c r="B21">
        <v>2001</v>
      </c>
      <c r="C21" t="s">
        <v>116</v>
      </c>
      <c r="D21" t="s">
        <v>46</v>
      </c>
      <c r="E21" t="s">
        <v>117</v>
      </c>
      <c r="F21" t="s">
        <v>36</v>
      </c>
      <c r="G21" t="s">
        <v>36</v>
      </c>
      <c r="H21">
        <v>49</v>
      </c>
      <c r="I21">
        <v>51</v>
      </c>
      <c r="J21" t="s">
        <v>27</v>
      </c>
      <c r="M21" s="6" t="s">
        <v>40</v>
      </c>
      <c r="N21" s="5">
        <f>SUM(N18:N20)</f>
        <v>25</v>
      </c>
      <c r="O21" s="5">
        <f>SUM(O18:O20)</f>
        <v>10</v>
      </c>
      <c r="P21" s="5">
        <f>SUM(P18:P20)</f>
        <v>8</v>
      </c>
      <c r="Q21" s="5">
        <f>SUM(N21:P21)</f>
        <v>43</v>
      </c>
      <c r="R21" s="5"/>
    </row>
    <row r="22" spans="1:18" ht="15">
      <c r="A22" t="s">
        <v>120</v>
      </c>
      <c r="B22">
        <v>2002</v>
      </c>
      <c r="C22" t="s">
        <v>19</v>
      </c>
      <c r="D22" t="s">
        <v>46</v>
      </c>
      <c r="E22" t="s">
        <v>20</v>
      </c>
      <c r="F22" t="s">
        <v>36</v>
      </c>
      <c r="G22" t="s">
        <v>36</v>
      </c>
      <c r="H22">
        <v>68</v>
      </c>
      <c r="I22">
        <v>69</v>
      </c>
      <c r="J22" t="s">
        <v>26</v>
      </c>
      <c r="M22" s="5"/>
      <c r="N22" s="5"/>
      <c r="O22" s="5"/>
      <c r="P22" s="5"/>
      <c r="Q22" s="5"/>
      <c r="R22" s="5"/>
    </row>
    <row r="23" spans="1:18" ht="15">
      <c r="A23" t="s">
        <v>1</v>
      </c>
      <c r="B23">
        <v>2007</v>
      </c>
      <c r="C23" t="s">
        <v>21</v>
      </c>
      <c r="D23" t="s">
        <v>46</v>
      </c>
      <c r="E23" t="s">
        <v>29</v>
      </c>
      <c r="F23" t="s">
        <v>37</v>
      </c>
      <c r="G23" t="s">
        <v>36</v>
      </c>
      <c r="H23">
        <v>66</v>
      </c>
      <c r="I23">
        <v>74</v>
      </c>
      <c r="M23" s="5"/>
      <c r="N23" s="5"/>
      <c r="O23" s="5"/>
      <c r="P23" s="5"/>
      <c r="Q23" s="5"/>
      <c r="R23" s="5"/>
    </row>
    <row r="24" spans="1:18" ht="15">
      <c r="A24" t="s">
        <v>3</v>
      </c>
      <c r="B24">
        <v>2009</v>
      </c>
      <c r="C24" t="s">
        <v>4</v>
      </c>
      <c r="D24" t="s">
        <v>46</v>
      </c>
      <c r="E24" t="s">
        <v>5</v>
      </c>
      <c r="F24" t="s">
        <v>36</v>
      </c>
      <c r="G24" t="s">
        <v>37</v>
      </c>
      <c r="H24">
        <v>84</v>
      </c>
      <c r="I24">
        <v>74</v>
      </c>
      <c r="J24" t="s">
        <v>28</v>
      </c>
      <c r="M24" s="5"/>
      <c r="N24" s="6" t="s">
        <v>36</v>
      </c>
      <c r="O24" s="6" t="s">
        <v>37</v>
      </c>
      <c r="P24" s="6" t="s">
        <v>42</v>
      </c>
      <c r="Q24" s="6" t="s">
        <v>41</v>
      </c>
      <c r="R24" s="5"/>
    </row>
    <row r="25" spans="1:18" ht="15">
      <c r="A25" t="s">
        <v>6</v>
      </c>
      <c r="B25">
        <v>2010</v>
      </c>
      <c r="C25" t="s">
        <v>7</v>
      </c>
      <c r="D25" t="s">
        <v>46</v>
      </c>
      <c r="E25" t="s">
        <v>8</v>
      </c>
      <c r="F25" t="s">
        <v>37</v>
      </c>
      <c r="G25" t="s">
        <v>37</v>
      </c>
      <c r="H25">
        <v>89</v>
      </c>
      <c r="I25">
        <v>87</v>
      </c>
      <c r="J25" t="s">
        <v>28</v>
      </c>
      <c r="M25" s="6" t="s">
        <v>36</v>
      </c>
      <c r="N25" s="7">
        <f>N18/$Q18</f>
        <v>0.64</v>
      </c>
      <c r="O25" s="7">
        <f>O18/$Q18</f>
        <v>0.08</v>
      </c>
      <c r="P25" s="7">
        <f>P18/$Q18</f>
        <v>0.28000000000000003</v>
      </c>
      <c r="Q25" s="7">
        <f>Q18/$Q18</f>
        <v>1</v>
      </c>
      <c r="R25" s="5"/>
    </row>
    <row r="26" spans="1:18" ht="15">
      <c r="A26" t="s">
        <v>9</v>
      </c>
      <c r="B26">
        <v>2012</v>
      </c>
      <c r="C26" t="s">
        <v>10</v>
      </c>
      <c r="D26" t="s">
        <v>46</v>
      </c>
      <c r="E26" t="s">
        <v>11</v>
      </c>
      <c r="F26" t="s">
        <v>36</v>
      </c>
      <c r="G26" t="s">
        <v>36</v>
      </c>
      <c r="H26">
        <v>86</v>
      </c>
      <c r="I26">
        <v>86</v>
      </c>
      <c r="J26" t="s">
        <v>28</v>
      </c>
      <c r="M26" s="6" t="s">
        <v>37</v>
      </c>
      <c r="N26" s="7">
        <f>N19/Q19</f>
        <v>0.5</v>
      </c>
      <c r="O26" s="7">
        <f t="shared" ref="O26:Q28" si="2">O19/$Q19</f>
        <v>0.41666666666666669</v>
      </c>
      <c r="P26" s="7">
        <f t="shared" si="2"/>
        <v>8.3333333333333329E-2</v>
      </c>
      <c r="Q26" s="7">
        <f t="shared" si="2"/>
        <v>1</v>
      </c>
      <c r="R26" s="5"/>
    </row>
    <row r="27" spans="1:18" ht="15">
      <c r="A27" t="s">
        <v>62</v>
      </c>
      <c r="B27">
        <v>1961</v>
      </c>
      <c r="C27" t="s">
        <v>63</v>
      </c>
      <c r="D27" t="s">
        <v>64</v>
      </c>
      <c r="F27" t="s">
        <v>37</v>
      </c>
      <c r="G27" t="s">
        <v>39</v>
      </c>
      <c r="H27">
        <v>97</v>
      </c>
      <c r="I27">
        <v>75</v>
      </c>
      <c r="M27" s="6" t="s">
        <v>39</v>
      </c>
      <c r="N27" s="7">
        <f>N20/Q20</f>
        <v>0.5</v>
      </c>
      <c r="O27" s="7">
        <f t="shared" si="2"/>
        <v>0.5</v>
      </c>
      <c r="P27" s="7">
        <f t="shared" si="2"/>
        <v>0</v>
      </c>
      <c r="Q27" s="7">
        <f t="shared" si="2"/>
        <v>1</v>
      </c>
      <c r="R27" s="5"/>
    </row>
    <row r="28" spans="1:18" ht="15">
      <c r="A28" t="s">
        <v>69</v>
      </c>
      <c r="B28">
        <v>1973</v>
      </c>
      <c r="C28" t="s">
        <v>70</v>
      </c>
      <c r="D28" t="s">
        <v>64</v>
      </c>
      <c r="F28" t="s">
        <v>36</v>
      </c>
      <c r="G28" t="s">
        <v>36</v>
      </c>
      <c r="H28">
        <v>52</v>
      </c>
      <c r="I28">
        <v>82</v>
      </c>
      <c r="M28" s="6" t="s">
        <v>40</v>
      </c>
      <c r="N28" s="7">
        <f>N21/Q21</f>
        <v>0.58139534883720934</v>
      </c>
      <c r="O28" s="7">
        <f t="shared" si="2"/>
        <v>0.23255813953488372</v>
      </c>
      <c r="P28" s="7">
        <f t="shared" si="2"/>
        <v>0.18604651162790697</v>
      </c>
      <c r="Q28" s="7">
        <f t="shared" si="2"/>
        <v>1</v>
      </c>
      <c r="R28" s="5"/>
    </row>
    <row r="29" spans="1:18" ht="15">
      <c r="A29" t="s">
        <v>94</v>
      </c>
      <c r="B29">
        <v>1992</v>
      </c>
      <c r="C29" t="s">
        <v>95</v>
      </c>
      <c r="D29" t="s">
        <v>64</v>
      </c>
      <c r="F29" t="s">
        <v>36</v>
      </c>
      <c r="G29" t="s">
        <v>36</v>
      </c>
      <c r="H29">
        <v>94</v>
      </c>
      <c r="I29">
        <v>92</v>
      </c>
      <c r="M29" s="5"/>
      <c r="N29" s="5"/>
      <c r="O29" s="5"/>
      <c r="P29" s="5"/>
      <c r="Q29" s="5"/>
      <c r="R29" s="5"/>
    </row>
    <row r="30" spans="1:18" ht="15">
      <c r="A30" t="s">
        <v>99</v>
      </c>
      <c r="B30">
        <v>1995</v>
      </c>
      <c r="C30" t="s">
        <v>100</v>
      </c>
      <c r="D30" t="s">
        <v>64</v>
      </c>
      <c r="F30" t="s">
        <v>36</v>
      </c>
      <c r="G30" t="s">
        <v>37</v>
      </c>
      <c r="H30">
        <v>56</v>
      </c>
      <c r="I30">
        <v>64</v>
      </c>
      <c r="M30" s="5"/>
      <c r="N30" s="6" t="s">
        <v>36</v>
      </c>
      <c r="O30" s="6" t="s">
        <v>37</v>
      </c>
      <c r="P30" s="6" t="s">
        <v>42</v>
      </c>
      <c r="Q30" s="6" t="s">
        <v>41</v>
      </c>
      <c r="R30" s="5"/>
    </row>
    <row r="31" spans="1:18" ht="15">
      <c r="A31" t="s">
        <v>118</v>
      </c>
      <c r="B31">
        <v>2002</v>
      </c>
      <c r="C31" t="s">
        <v>119</v>
      </c>
      <c r="D31" t="s">
        <v>64</v>
      </c>
      <c r="F31" t="s">
        <v>36</v>
      </c>
      <c r="G31" t="s">
        <v>39</v>
      </c>
      <c r="H31">
        <v>86</v>
      </c>
      <c r="I31">
        <v>76</v>
      </c>
      <c r="M31" s="6" t="s">
        <v>36</v>
      </c>
      <c r="N31" s="7">
        <f t="shared" ref="N31:Q34" si="3">N18/N$21</f>
        <v>0.64</v>
      </c>
      <c r="O31" s="7">
        <f t="shared" si="3"/>
        <v>0.2</v>
      </c>
      <c r="P31" s="7">
        <f t="shared" si="3"/>
        <v>0.875</v>
      </c>
      <c r="Q31" s="7">
        <f t="shared" si="3"/>
        <v>0.58139534883720934</v>
      </c>
      <c r="R31" s="5"/>
    </row>
    <row r="32" spans="1:18" ht="15">
      <c r="A32" t="s">
        <v>122</v>
      </c>
      <c r="B32">
        <v>2004</v>
      </c>
      <c r="C32" t="s">
        <v>123</v>
      </c>
      <c r="D32" t="s">
        <v>64</v>
      </c>
      <c r="F32" t="s">
        <v>36</v>
      </c>
      <c r="G32" t="s">
        <v>37</v>
      </c>
      <c r="H32">
        <v>54</v>
      </c>
      <c r="I32">
        <v>28</v>
      </c>
      <c r="M32" s="6" t="s">
        <v>37</v>
      </c>
      <c r="N32" s="7">
        <f t="shared" si="3"/>
        <v>0.24</v>
      </c>
      <c r="O32" s="7">
        <f t="shared" si="3"/>
        <v>0.5</v>
      </c>
      <c r="P32" s="7">
        <f t="shared" si="3"/>
        <v>0.125</v>
      </c>
      <c r="Q32" s="7">
        <f t="shared" si="3"/>
        <v>0.27906976744186046</v>
      </c>
      <c r="R32" s="5"/>
    </row>
    <row r="33" spans="1:18" ht="15">
      <c r="A33" t="s">
        <v>12</v>
      </c>
      <c r="B33">
        <v>2013</v>
      </c>
      <c r="C33" t="s">
        <v>13</v>
      </c>
      <c r="D33" t="s">
        <v>64</v>
      </c>
      <c r="F33" t="s">
        <v>36</v>
      </c>
      <c r="G33" t="s">
        <v>37</v>
      </c>
      <c r="H33">
        <v>89</v>
      </c>
      <c r="I33">
        <v>88</v>
      </c>
      <c r="M33" s="6" t="s">
        <v>39</v>
      </c>
      <c r="N33" s="7">
        <f t="shared" si="3"/>
        <v>0.12</v>
      </c>
      <c r="O33" s="7">
        <f t="shared" si="3"/>
        <v>0.3</v>
      </c>
      <c r="P33" s="7">
        <f t="shared" si="3"/>
        <v>0</v>
      </c>
      <c r="Q33" s="7">
        <f t="shared" si="3"/>
        <v>0.13953488372093023</v>
      </c>
      <c r="R33" s="5"/>
    </row>
    <row r="34" spans="1:18" ht="15">
      <c r="A34" t="s">
        <v>52</v>
      </c>
      <c r="B34">
        <v>1942</v>
      </c>
      <c r="C34" t="s">
        <v>50</v>
      </c>
      <c r="D34" t="s">
        <v>32</v>
      </c>
      <c r="F34" t="s">
        <v>50</v>
      </c>
      <c r="G34" t="s">
        <v>36</v>
      </c>
      <c r="H34">
        <v>91</v>
      </c>
      <c r="I34">
        <v>72</v>
      </c>
      <c r="M34" s="6" t="s">
        <v>40</v>
      </c>
      <c r="N34" s="7">
        <f t="shared" si="3"/>
        <v>1</v>
      </c>
      <c r="O34" s="7">
        <f t="shared" si="3"/>
        <v>1</v>
      </c>
      <c r="P34" s="7">
        <f t="shared" si="3"/>
        <v>1</v>
      </c>
      <c r="Q34" s="7">
        <f t="shared" si="3"/>
        <v>1</v>
      </c>
      <c r="R34" s="5"/>
    </row>
    <row r="35" spans="1:18">
      <c r="A35" t="s">
        <v>48</v>
      </c>
      <c r="B35">
        <v>1940</v>
      </c>
      <c r="C35" t="s">
        <v>50</v>
      </c>
      <c r="D35" t="s">
        <v>30</v>
      </c>
      <c r="F35" t="s">
        <v>50</v>
      </c>
      <c r="G35" t="s">
        <v>36</v>
      </c>
      <c r="H35">
        <v>100</v>
      </c>
      <c r="I35">
        <v>72</v>
      </c>
    </row>
    <row r="36" spans="1:18">
      <c r="A36" t="s">
        <v>121</v>
      </c>
      <c r="B36">
        <v>2003</v>
      </c>
      <c r="C36" t="s">
        <v>50</v>
      </c>
      <c r="D36" t="s">
        <v>30</v>
      </c>
      <c r="F36" t="s">
        <v>50</v>
      </c>
      <c r="G36" t="s">
        <v>36</v>
      </c>
      <c r="H36">
        <v>38</v>
      </c>
      <c r="I36">
        <v>65</v>
      </c>
    </row>
    <row r="37" spans="1:18">
      <c r="A37" t="s">
        <v>51</v>
      </c>
      <c r="B37">
        <v>1941</v>
      </c>
      <c r="C37" t="s">
        <v>50</v>
      </c>
      <c r="D37" t="s">
        <v>31</v>
      </c>
      <c r="F37" t="s">
        <v>50</v>
      </c>
      <c r="G37" t="s">
        <v>36</v>
      </c>
      <c r="H37">
        <v>97</v>
      </c>
      <c r="I37">
        <v>70</v>
      </c>
      <c r="N37" s="2" t="s">
        <v>46</v>
      </c>
      <c r="O37" s="2" t="s">
        <v>34</v>
      </c>
      <c r="P37" s="2" t="s">
        <v>64</v>
      </c>
      <c r="Q37" s="2" t="s">
        <v>55</v>
      </c>
      <c r="R37" s="2" t="s">
        <v>38</v>
      </c>
    </row>
    <row r="38" spans="1:18">
      <c r="A38" t="s">
        <v>56</v>
      </c>
      <c r="B38">
        <v>1951</v>
      </c>
      <c r="C38" t="s">
        <v>50</v>
      </c>
      <c r="D38" t="s">
        <v>31</v>
      </c>
      <c r="F38" t="s">
        <v>50</v>
      </c>
      <c r="G38" t="s">
        <v>37</v>
      </c>
      <c r="H38">
        <v>77</v>
      </c>
      <c r="I38">
        <v>78</v>
      </c>
      <c r="M38" s="1" t="s">
        <v>36</v>
      </c>
      <c r="N38">
        <f>SUMPRODUCT(--(G2:G44="Male"),(--(D2:D44="Death")))</f>
        <v>11</v>
      </c>
      <c r="O38">
        <f>SUMPRODUCT(--(G2:G44="Male"),(--(D2:D44="Banishment")))</f>
        <v>4</v>
      </c>
      <c r="P38">
        <f>SUMPRODUCT(--(G2:G44="Male"),(--(D2:D44="Imprisonment")))</f>
        <v>2</v>
      </c>
      <c r="Q38">
        <f>SUMPRODUCT(--(G2:G44="Male"),(--(D2:D44="Thwarted")))</f>
        <v>1</v>
      </c>
      <c r="R38">
        <f>SUM(N38:Q38)</f>
        <v>18</v>
      </c>
    </row>
    <row r="39" spans="1:18">
      <c r="A39" t="s">
        <v>65</v>
      </c>
      <c r="B39">
        <v>1963</v>
      </c>
      <c r="C39" t="s">
        <v>50</v>
      </c>
      <c r="D39" t="s">
        <v>31</v>
      </c>
      <c r="F39" t="s">
        <v>50</v>
      </c>
      <c r="G39" t="s">
        <v>36</v>
      </c>
      <c r="H39">
        <v>71</v>
      </c>
      <c r="I39">
        <v>74</v>
      </c>
      <c r="M39" s="1" t="s">
        <v>37</v>
      </c>
      <c r="N39">
        <f>SUMPRODUCT(--(G2:G44="FEMale"),(--(D2:D44="Death")))</f>
        <v>6</v>
      </c>
      <c r="O39">
        <f>SUMPRODUCT(--(G2:G44="FeMale"),(--(D2:D44="Banishment")))</f>
        <v>1</v>
      </c>
      <c r="P39">
        <f>SUMPRODUCT(--(G2:G44="FeMale"),(--(D2:D44="Imprisonment")))</f>
        <v>3</v>
      </c>
      <c r="Q39">
        <f>SUMPRODUCT(--(G2:G44="FeMale"),(--(D2:D44="Thwarted")))</f>
        <v>1</v>
      </c>
      <c r="R39">
        <f>SUM(N39:Q39)</f>
        <v>11</v>
      </c>
    </row>
    <row r="40" spans="1:18">
      <c r="A40" t="s">
        <v>0</v>
      </c>
      <c r="B40">
        <v>2005</v>
      </c>
      <c r="C40" t="s">
        <v>50</v>
      </c>
      <c r="D40" t="s">
        <v>31</v>
      </c>
      <c r="F40" t="s">
        <v>50</v>
      </c>
      <c r="G40" t="s">
        <v>36</v>
      </c>
      <c r="H40">
        <v>36</v>
      </c>
      <c r="I40">
        <v>48</v>
      </c>
      <c r="M40" s="1" t="s">
        <v>39</v>
      </c>
      <c r="N40">
        <f>SUMPRODUCT(--(G2:G44="Male &amp; Female"),(--(D2:D44="Death")))</f>
        <v>3</v>
      </c>
      <c r="O40">
        <f>SUMPRODUCT(--(G2:G44="Male &amp; Female"),(--(D2:D44="Banishment")))</f>
        <v>0</v>
      </c>
      <c r="P40">
        <f>SUMPRODUCT(--(G2:G44="Male &amp; Female"),(--(D2:D44="Imprisonment")))</f>
        <v>2</v>
      </c>
      <c r="Q40">
        <f>SUMPRODUCT(--(G2:G44="Male &amp; Female"),(--(D2:D44="Thwarted")))</f>
        <v>1</v>
      </c>
      <c r="R40">
        <f>SUM(N40:Q40)</f>
        <v>6</v>
      </c>
    </row>
    <row r="41" spans="1:18">
      <c r="A41" t="s">
        <v>2</v>
      </c>
      <c r="B41">
        <v>2008</v>
      </c>
      <c r="C41" t="s">
        <v>50</v>
      </c>
      <c r="D41" t="s">
        <v>31</v>
      </c>
      <c r="F41" t="s">
        <v>50</v>
      </c>
      <c r="G41" t="s">
        <v>36</v>
      </c>
      <c r="H41">
        <v>88</v>
      </c>
      <c r="I41">
        <v>74</v>
      </c>
      <c r="M41" s="1" t="s">
        <v>38</v>
      </c>
      <c r="N41">
        <f>SUM(N38:N40)</f>
        <v>20</v>
      </c>
      <c r="O41">
        <f>SUM(O38:O40)</f>
        <v>5</v>
      </c>
      <c r="P41">
        <f>SUM(P38:P40)</f>
        <v>7</v>
      </c>
      <c r="Q41">
        <f>SUM(Q38:Q40)</f>
        <v>3</v>
      </c>
      <c r="R41">
        <f>SUM(R38:R40)</f>
        <v>35</v>
      </c>
    </row>
    <row r="42" spans="1:18">
      <c r="A42" t="s">
        <v>53</v>
      </c>
      <c r="B42">
        <v>1950</v>
      </c>
      <c r="C42" t="s">
        <v>54</v>
      </c>
      <c r="D42" t="s">
        <v>55</v>
      </c>
      <c r="F42" t="s">
        <v>37</v>
      </c>
      <c r="G42" t="s">
        <v>37</v>
      </c>
      <c r="H42">
        <v>97</v>
      </c>
      <c r="I42">
        <v>80</v>
      </c>
    </row>
    <row r="43" spans="1:18">
      <c r="A43" t="s">
        <v>59</v>
      </c>
      <c r="B43">
        <v>1955</v>
      </c>
      <c r="C43" t="s">
        <v>76</v>
      </c>
      <c r="D43" t="s">
        <v>55</v>
      </c>
      <c r="F43" t="s">
        <v>37</v>
      </c>
      <c r="G43" t="s">
        <v>39</v>
      </c>
      <c r="H43">
        <v>89</v>
      </c>
      <c r="I43">
        <v>80</v>
      </c>
    </row>
    <row r="44" spans="1:18">
      <c r="A44" t="s">
        <v>77</v>
      </c>
      <c r="B44">
        <v>1981</v>
      </c>
      <c r="C44" t="s">
        <v>78</v>
      </c>
      <c r="D44" t="s">
        <v>55</v>
      </c>
      <c r="F44" t="s">
        <v>36</v>
      </c>
      <c r="G44" t="s">
        <v>36</v>
      </c>
      <c r="H44">
        <v>69</v>
      </c>
      <c r="I44">
        <v>78</v>
      </c>
      <c r="N44" s="2" t="s">
        <v>46</v>
      </c>
      <c r="O44" s="2" t="s">
        <v>34</v>
      </c>
      <c r="P44" s="2" t="s">
        <v>64</v>
      </c>
      <c r="Q44" s="2" t="s">
        <v>55</v>
      </c>
      <c r="R44" s="2" t="s">
        <v>38</v>
      </c>
    </row>
    <row r="45" spans="1:18">
      <c r="M45" s="1" t="s">
        <v>36</v>
      </c>
      <c r="N45" s="4">
        <f t="shared" ref="N45:R48" si="4">N38/$R38</f>
        <v>0.61111111111111116</v>
      </c>
      <c r="O45" s="4">
        <f t="shared" si="4"/>
        <v>0.22222222222222221</v>
      </c>
      <c r="P45" s="4">
        <f t="shared" si="4"/>
        <v>0.1111111111111111</v>
      </c>
      <c r="Q45" s="4">
        <f t="shared" si="4"/>
        <v>5.5555555555555552E-2</v>
      </c>
      <c r="R45" s="4">
        <f t="shared" si="4"/>
        <v>1</v>
      </c>
    </row>
    <row r="46" spans="1:18">
      <c r="E46" s="3"/>
      <c r="M46" s="1" t="s">
        <v>37</v>
      </c>
      <c r="N46" s="4">
        <f t="shared" si="4"/>
        <v>0.54545454545454541</v>
      </c>
      <c r="O46" s="4">
        <f t="shared" si="4"/>
        <v>9.0909090909090912E-2</v>
      </c>
      <c r="P46" s="4">
        <f t="shared" si="4"/>
        <v>0.27272727272727271</v>
      </c>
      <c r="Q46" s="4">
        <f t="shared" si="4"/>
        <v>9.0909090909090912E-2</v>
      </c>
      <c r="R46" s="4">
        <f t="shared" si="4"/>
        <v>1</v>
      </c>
    </row>
    <row r="47" spans="1:18">
      <c r="E47" s="3"/>
      <c r="M47" s="1" t="s">
        <v>39</v>
      </c>
      <c r="N47" s="4">
        <f t="shared" si="4"/>
        <v>0.5</v>
      </c>
      <c r="O47" s="4">
        <f t="shared" si="4"/>
        <v>0</v>
      </c>
      <c r="P47" s="4">
        <f t="shared" si="4"/>
        <v>0.33333333333333331</v>
      </c>
      <c r="Q47" s="4">
        <f t="shared" si="4"/>
        <v>0.16666666666666666</v>
      </c>
      <c r="R47" s="4">
        <f t="shared" si="4"/>
        <v>1</v>
      </c>
    </row>
    <row r="48" spans="1:18">
      <c r="E48" s="3"/>
      <c r="M48" s="1" t="s">
        <v>38</v>
      </c>
      <c r="N48" s="4">
        <f t="shared" si="4"/>
        <v>0.5714285714285714</v>
      </c>
      <c r="O48" s="4">
        <f t="shared" si="4"/>
        <v>0.14285714285714285</v>
      </c>
      <c r="P48" s="4">
        <f t="shared" si="4"/>
        <v>0.2</v>
      </c>
      <c r="Q48" s="4">
        <f t="shared" si="4"/>
        <v>8.5714285714285715E-2</v>
      </c>
      <c r="R48" s="4">
        <f t="shared" si="4"/>
        <v>1</v>
      </c>
    </row>
    <row r="49" spans="5:18">
      <c r="E49" s="3"/>
    </row>
    <row r="50" spans="5:18">
      <c r="E50" s="3"/>
      <c r="N50" s="2" t="s">
        <v>46</v>
      </c>
      <c r="O50" s="2" t="s">
        <v>34</v>
      </c>
      <c r="P50" s="2" t="s">
        <v>64</v>
      </c>
      <c r="Q50" s="2" t="s">
        <v>55</v>
      </c>
      <c r="R50" s="2" t="s">
        <v>38</v>
      </c>
    </row>
    <row r="51" spans="5:18">
      <c r="M51" s="1" t="s">
        <v>36</v>
      </c>
      <c r="N51" s="4">
        <f t="shared" ref="N51:R54" si="5">N38/N$41</f>
        <v>0.55000000000000004</v>
      </c>
      <c r="O51" s="4">
        <f t="shared" si="5"/>
        <v>0.8</v>
      </c>
      <c r="P51" s="4">
        <f t="shared" si="5"/>
        <v>0.2857142857142857</v>
      </c>
      <c r="Q51" s="4">
        <f t="shared" si="5"/>
        <v>0.33333333333333331</v>
      </c>
      <c r="R51" s="4">
        <f t="shared" si="5"/>
        <v>0.51428571428571423</v>
      </c>
    </row>
    <row r="52" spans="5:18">
      <c r="M52" s="1" t="s">
        <v>37</v>
      </c>
      <c r="N52" s="4">
        <f t="shared" si="5"/>
        <v>0.3</v>
      </c>
      <c r="O52" s="4">
        <f t="shared" si="5"/>
        <v>0.2</v>
      </c>
      <c r="P52" s="4">
        <f t="shared" si="5"/>
        <v>0.42857142857142855</v>
      </c>
      <c r="Q52" s="4">
        <f t="shared" si="5"/>
        <v>0.33333333333333331</v>
      </c>
      <c r="R52" s="4">
        <f t="shared" si="5"/>
        <v>0.31428571428571428</v>
      </c>
    </row>
    <row r="53" spans="5:18">
      <c r="M53" s="1" t="s">
        <v>39</v>
      </c>
      <c r="N53" s="4">
        <f t="shared" si="5"/>
        <v>0.15</v>
      </c>
      <c r="O53" s="4">
        <f t="shared" si="5"/>
        <v>0</v>
      </c>
      <c r="P53" s="4">
        <f t="shared" si="5"/>
        <v>0.2857142857142857</v>
      </c>
      <c r="Q53" s="4">
        <f t="shared" si="5"/>
        <v>0.33333333333333331</v>
      </c>
      <c r="R53" s="4">
        <f t="shared" si="5"/>
        <v>0.17142857142857143</v>
      </c>
    </row>
    <row r="54" spans="5:18">
      <c r="M54" s="1" t="s">
        <v>38</v>
      </c>
      <c r="N54" s="4">
        <f t="shared" si="5"/>
        <v>1</v>
      </c>
      <c r="O54" s="4">
        <f t="shared" si="5"/>
        <v>1</v>
      </c>
      <c r="P54" s="4">
        <f t="shared" si="5"/>
        <v>1</v>
      </c>
      <c r="Q54" s="4">
        <f t="shared" si="5"/>
        <v>1</v>
      </c>
      <c r="R54" s="4">
        <f t="shared" si="5"/>
        <v>1</v>
      </c>
    </row>
  </sheetData>
  <sheetCalcPr fullCalcOnLoad="1"/>
  <pageMargins left="0.25" right="0.25" top="0.75" bottom="0.75" header="0.3" footer="0.3"/>
  <pageSetup orientation="portrait" horizontalDpi="4294967293" verticalDpi="4294967293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Office 2008 Converter</cp:lastModifiedBy>
  <cp:lastPrinted>2014-05-18T03:49:15Z</cp:lastPrinted>
  <dcterms:created xsi:type="dcterms:W3CDTF">2014-05-17T18:44:14Z</dcterms:created>
  <dcterms:modified xsi:type="dcterms:W3CDTF">2014-05-20T01:18:16Z</dcterms:modified>
</cp:coreProperties>
</file>